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firstSheet="3" activeTab="9"/>
  </bookViews>
  <sheets>
    <sheet name="JU-1" sheetId="1" r:id="rId1"/>
    <sheet name="JU-1-1" sheetId="2" r:id="rId2"/>
    <sheet name="JU-1-2" sheetId="3" r:id="rId3"/>
    <sheet name="JU-02" sheetId="4" r:id="rId4"/>
    <sheet name="ZU-1" sheetId="5" r:id="rId5"/>
    <sheet name="ZU-2" sheetId="6" r:id="rId6"/>
    <sheet name="ZU-3" sheetId="7" r:id="rId7"/>
    <sheet name="renta" sheetId="8" r:id="rId8"/>
    <sheet name="renta2" sheetId="9" r:id="rId9"/>
    <sheet name="Umorovanie" sheetId="10" r:id="rId10"/>
  </sheets>
  <definedNames/>
  <calcPr fullCalcOnLoad="1"/>
</workbook>
</file>

<file path=xl/sharedStrings.xml><?xml version="1.0" encoding="utf-8"?>
<sst xmlns="http://schemas.openxmlformats.org/spreadsheetml/2006/main" count="178" uniqueCount="130">
  <si>
    <t>Definícia symbolov:</t>
  </si>
  <si>
    <t>Ko</t>
  </si>
  <si>
    <t>u</t>
  </si>
  <si>
    <t>p</t>
  </si>
  <si>
    <t>i</t>
  </si>
  <si>
    <t>n</t>
  </si>
  <si>
    <t>p. j.</t>
  </si>
  <si>
    <t>Kn</t>
  </si>
  <si>
    <t>d</t>
  </si>
  <si>
    <t xml:space="preserve">počiatočná hodnota kapitálu, istina </t>
  </si>
  <si>
    <t>úrok</t>
  </si>
  <si>
    <t>úroková miera v %</t>
  </si>
  <si>
    <t>p/100 – úroková sadzba</t>
  </si>
  <si>
    <t xml:space="preserve">dĺ žka úrokovacieho obdobia </t>
  </si>
  <si>
    <t>budúca hodnota kapitálu</t>
  </si>
  <si>
    <t xml:space="preserve">diskontná sadzba </t>
  </si>
  <si>
    <t>peňažná jednotka</t>
  </si>
  <si>
    <t>Aká bude budúca hodnota pôžičky 30 000 Sk za</t>
  </si>
  <si>
    <t>11 mesiacov pri ročnej úrokovej miere 12 %?</t>
  </si>
  <si>
    <t xml:space="preserve">Riešenie: </t>
  </si>
  <si>
    <t>Riešenie:</t>
  </si>
  <si>
    <t>Na vkladnej knižke boli počas roka urobené nasledujúce pohyby:</t>
  </si>
  <si>
    <t>zostatok na účte</t>
  </si>
  <si>
    <t>vklad</t>
  </si>
  <si>
    <t>výber</t>
  </si>
  <si>
    <t>Počas celého obdobia bola úroková miera 10 % p. a.</t>
  </si>
  <si>
    <t>p. a. - ročná úroková perióda</t>
  </si>
  <si>
    <t>pri štandarde ACT/365</t>
  </si>
  <si>
    <t>Vypočítajte úrok k 31. 12. 2012</t>
  </si>
  <si>
    <t>Obdobie</t>
  </si>
  <si>
    <t>Veriteľ požičal dlžníkovi 40 000,- p. j. a dohodli sa na úrokoch vo výške 6 % p. a.</t>
  </si>
  <si>
    <t>Vypočítajte veľkosť úroku za jeden rok a za pol roka.</t>
  </si>
  <si>
    <t>Vypočítajte úroky vo výške 9 % p. a. z istiny 168 426,- p. j. za 88 dní.</t>
  </si>
  <si>
    <t>Ako stúpne istina 2700 p.j. za 6 rokov pri úrokovej miere 11 % p.a. ?</t>
  </si>
  <si>
    <t>100 000,- € pri 9 % p. a.?</t>
  </si>
  <si>
    <t>Akú istinu musíme dnes uložiť, aby sme mali na účte za 12 rokov</t>
  </si>
  <si>
    <t>a )100000 Sk o 2 roky, alebo</t>
  </si>
  <si>
    <t>b) 68 000 Sk teraz a 25 000 Sk o 3 roky, ak je ročná úroková</t>
  </si>
  <si>
    <t>miera 7,5 % .</t>
  </si>
  <si>
    <t>Čo je pre veriteľa výhodnejšie zaplatiť ?</t>
  </si>
  <si>
    <t xml:space="preserve">Koncom každého roka ukladáme pre syna na účet 5000 p. j. </t>
  </si>
  <si>
    <t>Vklad poskytuje 8 % ročnú úrokovú mieru.</t>
  </si>
  <si>
    <t>Akú sumu bude mať syn k dispozícii za 8 rokov?</t>
  </si>
  <si>
    <t>Pán Králik si v stavebnom sporení určil cieľovú</t>
  </si>
  <si>
    <t>sumu 500000 Sk, ktorú chce našetriť za 10 rokov. Aké veľké</t>
  </si>
  <si>
    <t>ročné vklady musí vkladať na účet každý rok pri ročnej</t>
  </si>
  <si>
    <t>úrokovej sadzbe i = 0,12.</t>
  </si>
  <si>
    <t>Kn=Ko(1+i*n)</t>
  </si>
  <si>
    <t>K=</t>
  </si>
  <si>
    <t>i=</t>
  </si>
  <si>
    <t>n=11/12</t>
  </si>
  <si>
    <t>jednoduché úročenie</t>
  </si>
  <si>
    <t>n1</t>
  </si>
  <si>
    <t>n2</t>
  </si>
  <si>
    <t>Kn=Ko*(1+i*n)</t>
  </si>
  <si>
    <t>Kn1</t>
  </si>
  <si>
    <t>u=Kn-Ko</t>
  </si>
  <si>
    <t>u1</t>
  </si>
  <si>
    <t>u2</t>
  </si>
  <si>
    <t>Kn2</t>
  </si>
  <si>
    <t xml:space="preserve">p.j. za rok </t>
  </si>
  <si>
    <t>p.j. za pol roka</t>
  </si>
  <si>
    <t>Pri danej urok.miere zaplatí dlžník po pol roku úrok 1200 p.j</t>
  </si>
  <si>
    <t>Pri danej úrok. Miere zaplatí dlžnik po roku 2400 p.j.</t>
  </si>
  <si>
    <t>K0</t>
  </si>
  <si>
    <t>p.j.</t>
  </si>
  <si>
    <t>Úroky z udanej listiny majú hodnotu 3654,6 p.j.</t>
  </si>
  <si>
    <t>88/365</t>
  </si>
  <si>
    <t>Dátum od</t>
  </si>
  <si>
    <t>Dátum do</t>
  </si>
  <si>
    <t>počet dní</t>
  </si>
  <si>
    <t>Zostatok</t>
  </si>
  <si>
    <t>Vklad</t>
  </si>
  <si>
    <t>Výber</t>
  </si>
  <si>
    <t>Zostáková metóda</t>
  </si>
  <si>
    <t>riešenie pomocou vzorca</t>
  </si>
  <si>
    <t>mení sa základná istina</t>
  </si>
  <si>
    <t>u=Ko*i*n</t>
  </si>
  <si>
    <t>n=t/365</t>
  </si>
  <si>
    <t>1.obdobie</t>
  </si>
  <si>
    <t>2.obdobie</t>
  </si>
  <si>
    <t>3.obdobie</t>
  </si>
  <si>
    <t>4.obdobie</t>
  </si>
  <si>
    <t>5.obdobie</t>
  </si>
  <si>
    <t>Spolu úrok</t>
  </si>
  <si>
    <t>Ko zostatok na účte v danom období</t>
  </si>
  <si>
    <t>u-úrok</t>
  </si>
  <si>
    <t>Postupná metóda</t>
  </si>
  <si>
    <t>dátum</t>
  </si>
  <si>
    <t>vklad/vyb.</t>
  </si>
  <si>
    <t xml:space="preserve"> do31.12</t>
  </si>
  <si>
    <t>urokové číslo</t>
  </si>
  <si>
    <t>vklad 1.1</t>
  </si>
  <si>
    <t>spolu</t>
  </si>
  <si>
    <t>Vklad je samostatný produkt, ktorý pracuje daná počet dní do konca dní</t>
  </si>
  <si>
    <t>Kn=Ko*(1+i)^n</t>
  </si>
  <si>
    <t>Kn=</t>
  </si>
  <si>
    <t>p.j za rok</t>
  </si>
  <si>
    <t>Ko?</t>
  </si>
  <si>
    <t>p.a.</t>
  </si>
  <si>
    <t>ročná úroková perióda</t>
  </si>
  <si>
    <t>K=Kn/[(1+i)^n]</t>
  </si>
  <si>
    <t>Kn=Ko(1+i)^n</t>
  </si>
  <si>
    <t>a)</t>
  </si>
  <si>
    <t>?</t>
  </si>
  <si>
    <t>b)</t>
  </si>
  <si>
    <t>Spolu zaplatí</t>
  </si>
  <si>
    <t>p.j</t>
  </si>
  <si>
    <t>S8</t>
  </si>
  <si>
    <t>R</t>
  </si>
  <si>
    <t>S=R*((1+i)^-1)/i</t>
  </si>
  <si>
    <t>Veľkosť splátky R?</t>
  </si>
  <si>
    <t>S10</t>
  </si>
  <si>
    <t>Sn=R*((1+i)^-1)/i</t>
  </si>
  <si>
    <t>R=Sn*i/((1+i)^n-1)</t>
  </si>
  <si>
    <t xml:space="preserve">uver 300000 p.j ma byt splateny polehotnymi rocnymi platbami za 6 rokov pri nemennej rocnej úrokovej sadzbe 5% p.a </t>
  </si>
  <si>
    <t>Urcte vysku platby (anuity) a zostavte umorovací plan.</t>
  </si>
  <si>
    <t>Výšky anuity je</t>
  </si>
  <si>
    <t>A=D *i/1-v^=300000*0,05/1-1/1,05^6</t>
  </si>
  <si>
    <t>A=59 105,2</t>
  </si>
  <si>
    <t>...(1+i)^n</t>
  </si>
  <si>
    <t>Rokz</t>
  </si>
  <si>
    <t>Anuita</t>
  </si>
  <si>
    <t>Úrok</t>
  </si>
  <si>
    <t>Úmor</t>
  </si>
  <si>
    <t>Zostatok úveru</t>
  </si>
  <si>
    <t>A</t>
  </si>
  <si>
    <t>Ur</t>
  </si>
  <si>
    <t>Qr</t>
  </si>
  <si>
    <t>Dr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</si>
</sst>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 CE"/>
      <family val="2"/>
    </font>
    <font>
      <i/>
      <sz val="12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10"/>
      <name val="Arial CE"/>
      <family val="2"/>
    </font>
    <font>
      <i/>
      <sz val="11"/>
      <color indexed="8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u val="single"/>
      <sz val="12"/>
      <color indexed="10"/>
      <name val="Arial CE"/>
      <family val="2"/>
    </font>
    <font>
      <u val="single"/>
      <sz val="12"/>
      <color indexed="8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Arial CE"/>
      <family val="2"/>
    </font>
    <font>
      <i/>
      <sz val="12"/>
      <color theme="1"/>
      <name val="Arial CE"/>
      <family val="2"/>
    </font>
    <font>
      <b/>
      <sz val="12"/>
      <color theme="1"/>
      <name val="Arial CE"/>
      <family val="2"/>
    </font>
    <font>
      <sz val="12"/>
      <color rgb="FFFF0000"/>
      <name val="Arial CE"/>
      <family val="2"/>
    </font>
    <font>
      <i/>
      <sz val="11"/>
      <color theme="1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  <font>
      <u val="single"/>
      <sz val="12"/>
      <color rgb="FFFF0000"/>
      <name val="Arial CE"/>
      <family val="2"/>
    </font>
    <font>
      <u val="single"/>
      <sz val="12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7" borderId="10" xfId="0" applyFont="1" applyFill="1" applyBorder="1" applyAlignment="1">
      <alignment/>
    </xf>
    <xf numFmtId="0" fontId="44" fillId="7" borderId="11" xfId="0" applyFont="1" applyFill="1" applyBorder="1" applyAlignment="1">
      <alignment/>
    </xf>
    <xf numFmtId="0" fontId="44" fillId="7" borderId="12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7" borderId="0" xfId="0" applyFont="1" applyFill="1" applyBorder="1" applyAlignment="1">
      <alignment/>
    </xf>
    <xf numFmtId="0" fontId="44" fillId="7" borderId="14" xfId="0" applyFont="1" applyFill="1" applyBorder="1" applyAlignment="1">
      <alignment/>
    </xf>
    <xf numFmtId="0" fontId="44" fillId="7" borderId="15" xfId="0" applyFont="1" applyFill="1" applyBorder="1" applyAlignment="1">
      <alignment/>
    </xf>
    <xf numFmtId="0" fontId="44" fillId="7" borderId="16" xfId="0" applyFont="1" applyFill="1" applyBorder="1" applyAlignment="1">
      <alignment/>
    </xf>
    <xf numFmtId="0" fontId="44" fillId="7" borderId="17" xfId="0" applyFont="1" applyFill="1" applyBorder="1" applyAlignment="1">
      <alignment/>
    </xf>
    <xf numFmtId="0" fontId="4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14" fontId="0" fillId="7" borderId="11" xfId="0" applyNumberFormat="1" applyFill="1" applyBorder="1" applyAlignment="1">
      <alignment horizontal="center"/>
    </xf>
    <xf numFmtId="0" fontId="0" fillId="7" borderId="11" xfId="0" applyFill="1" applyBorder="1" applyAlignment="1">
      <alignment/>
    </xf>
    <xf numFmtId="14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/>
    </xf>
    <xf numFmtId="14" fontId="0" fillId="7" borderId="16" xfId="0" applyNumberFormat="1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Alignment="1">
      <alignment/>
    </xf>
    <xf numFmtId="0" fontId="43" fillId="7" borderId="0" xfId="0" applyFont="1" applyFill="1" applyAlignment="1">
      <alignment/>
    </xf>
    <xf numFmtId="0" fontId="45" fillId="7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2" fontId="43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0" fontId="48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0" fontId="43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6" fillId="34" borderId="0" xfId="0" applyFont="1" applyFill="1" applyBorder="1" applyAlignment="1">
      <alignment/>
    </xf>
    <xf numFmtId="14" fontId="36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1" fontId="36" fillId="34" borderId="0" xfId="0" applyNumberFormat="1" applyFont="1" applyFill="1" applyBorder="1" applyAlignment="1">
      <alignment/>
    </xf>
    <xf numFmtId="0" fontId="36" fillId="34" borderId="0" xfId="0" applyFont="1" applyFill="1" applyAlignment="1">
      <alignment/>
    </xf>
    <xf numFmtId="0" fontId="47" fillId="0" borderId="0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F5" sqref="F5"/>
    </sheetView>
  </sheetViews>
  <sheetFormatPr defaultColWidth="9.140625" defaultRowHeight="15"/>
  <cols>
    <col min="1" max="3" width="9.140625" style="1" customWidth="1"/>
    <col min="4" max="4" width="17.140625" style="1" customWidth="1"/>
    <col min="5" max="9" width="9.140625" style="1" customWidth="1"/>
    <col min="10" max="10" width="5.7109375" style="1" customWidth="1"/>
    <col min="11" max="13" width="9.140625" style="1" customWidth="1"/>
    <col min="14" max="14" width="11.28125" style="1" customWidth="1"/>
    <col min="15" max="16384" width="9.140625" style="1" customWidth="1"/>
  </cols>
  <sheetData>
    <row r="1" spans="1:14" ht="15.75">
      <c r="A1" s="12"/>
      <c r="B1" s="12"/>
      <c r="C1" s="12"/>
      <c r="D1" s="12"/>
      <c r="E1" s="12"/>
      <c r="F1" s="13"/>
      <c r="G1" s="12"/>
      <c r="I1" s="3" t="s">
        <v>0</v>
      </c>
      <c r="J1" s="4"/>
      <c r="K1" s="4"/>
      <c r="L1" s="4"/>
      <c r="M1" s="4"/>
      <c r="N1" s="5"/>
    </row>
    <row r="2" spans="1:14" ht="15.75">
      <c r="A2" s="12"/>
      <c r="B2" s="13" t="s">
        <v>17</v>
      </c>
      <c r="C2" s="13"/>
      <c r="D2" s="13"/>
      <c r="E2" s="13"/>
      <c r="F2" s="13"/>
      <c r="G2" s="12"/>
      <c r="I2" s="6"/>
      <c r="J2" s="7" t="s">
        <v>1</v>
      </c>
      <c r="K2" s="7" t="s">
        <v>9</v>
      </c>
      <c r="L2" s="7"/>
      <c r="M2" s="7"/>
      <c r="N2" s="8"/>
    </row>
    <row r="3" spans="1:14" ht="15.75">
      <c r="A3" s="12"/>
      <c r="B3" s="13" t="s">
        <v>18</v>
      </c>
      <c r="C3" s="13"/>
      <c r="D3" s="13"/>
      <c r="E3" s="13"/>
      <c r="F3" s="13"/>
      <c r="G3" s="12"/>
      <c r="I3" s="6"/>
      <c r="J3" s="7" t="s">
        <v>2</v>
      </c>
      <c r="K3" s="7" t="s">
        <v>10</v>
      </c>
      <c r="L3" s="7"/>
      <c r="M3" s="7"/>
      <c r="N3" s="8"/>
    </row>
    <row r="4" spans="1:14" ht="15">
      <c r="A4" s="12"/>
      <c r="B4" s="12"/>
      <c r="C4" s="12"/>
      <c r="D4" s="12"/>
      <c r="E4" s="12"/>
      <c r="F4" s="12"/>
      <c r="G4" s="12"/>
      <c r="I4" s="6"/>
      <c r="J4" s="7" t="s">
        <v>3</v>
      </c>
      <c r="K4" s="7" t="s">
        <v>11</v>
      </c>
      <c r="L4" s="7"/>
      <c r="M4" s="7"/>
      <c r="N4" s="8"/>
    </row>
    <row r="5" spans="9:14" ht="15">
      <c r="I5" s="6"/>
      <c r="J5" s="7" t="s">
        <v>4</v>
      </c>
      <c r="K5" s="7" t="s">
        <v>12</v>
      </c>
      <c r="L5" s="7"/>
      <c r="M5" s="7"/>
      <c r="N5" s="8"/>
    </row>
    <row r="6" spans="9:14" ht="15">
      <c r="I6" s="6"/>
      <c r="J6" s="7" t="s">
        <v>5</v>
      </c>
      <c r="K6" s="7" t="s">
        <v>13</v>
      </c>
      <c r="L6" s="7"/>
      <c r="M6" s="7"/>
      <c r="N6" s="8"/>
    </row>
    <row r="7" spans="9:14" ht="15">
      <c r="I7" s="6"/>
      <c r="J7" s="7" t="s">
        <v>6</v>
      </c>
      <c r="K7" s="7" t="s">
        <v>16</v>
      </c>
      <c r="L7" s="7"/>
      <c r="M7" s="7"/>
      <c r="N7" s="8"/>
    </row>
    <row r="8" spans="1:14" ht="15">
      <c r="A8" s="2" t="s">
        <v>19</v>
      </c>
      <c r="I8" s="6"/>
      <c r="J8" s="7" t="s">
        <v>7</v>
      </c>
      <c r="K8" s="7" t="s">
        <v>14</v>
      </c>
      <c r="L8" s="7"/>
      <c r="M8" s="7"/>
      <c r="N8" s="8"/>
    </row>
    <row r="9" spans="9:14" ht="15">
      <c r="I9" s="9"/>
      <c r="J9" s="10" t="s">
        <v>8</v>
      </c>
      <c r="K9" s="10" t="s">
        <v>15</v>
      </c>
      <c r="L9" s="10"/>
      <c r="M9" s="10"/>
      <c r="N9" s="11"/>
    </row>
    <row r="10" spans="1:4" ht="15">
      <c r="A10" s="17"/>
      <c r="B10" s="17" t="s">
        <v>51</v>
      </c>
      <c r="C10" s="17"/>
      <c r="D10" s="17"/>
    </row>
    <row r="11" spans="1:6" ht="15.75">
      <c r="A11" s="44" t="s">
        <v>47</v>
      </c>
      <c r="B11" s="45"/>
      <c r="C11" s="33"/>
      <c r="D11" s="33"/>
      <c r="E11" s="14"/>
      <c r="F11" s="14"/>
    </row>
    <row r="12" spans="1:6" ht="15.75">
      <c r="A12" s="17"/>
      <c r="B12" s="16" t="s">
        <v>48</v>
      </c>
      <c r="C12" s="16"/>
      <c r="D12" s="18">
        <v>3000</v>
      </c>
      <c r="E12" s="14"/>
      <c r="F12" s="14"/>
    </row>
    <row r="13" spans="1:6" ht="15.75">
      <c r="A13" s="17"/>
      <c r="B13" s="16" t="s">
        <v>49</v>
      </c>
      <c r="C13" s="17"/>
      <c r="D13" s="18">
        <v>0.12</v>
      </c>
      <c r="E13" s="14"/>
      <c r="F13" s="14"/>
    </row>
    <row r="14" spans="1:6" ht="15.75">
      <c r="A14" s="33"/>
      <c r="B14" s="46" t="s">
        <v>50</v>
      </c>
      <c r="C14" s="47"/>
      <c r="D14" s="48">
        <f>11/12</f>
        <v>0.9166666666666666</v>
      </c>
      <c r="E14" s="14"/>
      <c r="F14" s="14"/>
    </row>
    <row r="15" spans="1:4" ht="15">
      <c r="A15" s="17"/>
      <c r="B15" s="17"/>
      <c r="C15" s="17"/>
      <c r="D15" s="34"/>
    </row>
    <row r="16" spans="1:4" ht="15">
      <c r="A16" s="17"/>
      <c r="B16" s="17" t="s">
        <v>7</v>
      </c>
      <c r="C16" s="17"/>
      <c r="D16" s="34">
        <f>D12*(1+D13*D14)</f>
        <v>3329.9999999999995</v>
      </c>
    </row>
    <row r="17" spans="1:4" ht="15.75">
      <c r="A17" s="17"/>
      <c r="B17" s="33"/>
      <c r="C17" s="17"/>
      <c r="D17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8"/>
  <sheetViews>
    <sheetView tabSelected="1" zoomScalePageLayoutView="0" workbookViewId="0" topLeftCell="A1">
      <selection activeCell="B23" sqref="B23"/>
    </sheetView>
  </sheetViews>
  <sheetFormatPr defaultColWidth="9.140625" defaultRowHeight="15"/>
  <sheetData>
    <row r="2" ht="15">
      <c r="B2" t="s">
        <v>115</v>
      </c>
    </row>
    <row r="3" ht="15">
      <c r="B3" t="s">
        <v>116</v>
      </c>
    </row>
    <row r="5" spans="2:4" ht="15">
      <c r="B5" t="s">
        <v>117</v>
      </c>
      <c r="D5" t="s">
        <v>118</v>
      </c>
    </row>
    <row r="7" spans="4:7" ht="15">
      <c r="D7" t="s">
        <v>119</v>
      </c>
      <c r="G7" t="s">
        <v>120</v>
      </c>
    </row>
    <row r="10" spans="2:6" ht="15">
      <c r="B10" t="s">
        <v>121</v>
      </c>
      <c r="C10" t="s">
        <v>122</v>
      </c>
      <c r="D10" t="s">
        <v>123</v>
      </c>
      <c r="E10" t="s">
        <v>124</v>
      </c>
      <c r="F10" t="s">
        <v>125</v>
      </c>
    </row>
    <row r="11" spans="2:6" ht="15">
      <c r="B11" t="s">
        <v>121</v>
      </c>
      <c r="C11" t="s">
        <v>126</v>
      </c>
      <c r="D11" t="s">
        <v>127</v>
      </c>
      <c r="E11" t="s">
        <v>128</v>
      </c>
      <c r="F11" t="s">
        <v>129</v>
      </c>
    </row>
    <row r="12" spans="2:6" ht="15">
      <c r="B12">
        <v>0</v>
      </c>
      <c r="F12">
        <v>300000</v>
      </c>
    </row>
    <row r="13" spans="2:6" ht="15">
      <c r="B13">
        <v>1</v>
      </c>
      <c r="C13">
        <v>59105.24</v>
      </c>
      <c r="D13">
        <f aca="true" t="shared" si="0" ref="D13:D18">F12*0.05</f>
        <v>15000</v>
      </c>
      <c r="E13">
        <f aca="true" t="shared" si="1" ref="E13:E18">C13-D13</f>
        <v>44105.24</v>
      </c>
      <c r="F13">
        <f aca="true" t="shared" si="2" ref="F13:F18">F12-E13</f>
        <v>255894.76</v>
      </c>
    </row>
    <row r="14" spans="2:6" ht="15">
      <c r="B14">
        <v>2</v>
      </c>
      <c r="C14">
        <v>59105.24</v>
      </c>
      <c r="D14">
        <f t="shared" si="0"/>
        <v>12794.738000000001</v>
      </c>
      <c r="E14">
        <f t="shared" si="1"/>
        <v>46310.50199999999</v>
      </c>
      <c r="F14">
        <f t="shared" si="2"/>
        <v>209584.25800000003</v>
      </c>
    </row>
    <row r="15" spans="2:6" ht="15">
      <c r="B15">
        <v>3</v>
      </c>
      <c r="C15">
        <v>59105.24</v>
      </c>
      <c r="D15">
        <f t="shared" si="0"/>
        <v>10479.212900000002</v>
      </c>
      <c r="E15">
        <f t="shared" si="1"/>
        <v>48626.02709999999</v>
      </c>
      <c r="F15">
        <f t="shared" si="2"/>
        <v>160958.23090000002</v>
      </c>
    </row>
    <row r="16" spans="2:6" ht="15">
      <c r="B16">
        <v>4</v>
      </c>
      <c r="C16">
        <v>59105.24</v>
      </c>
      <c r="D16">
        <f t="shared" si="0"/>
        <v>8047.911545000002</v>
      </c>
      <c r="E16">
        <f t="shared" si="1"/>
        <v>51057.328454999995</v>
      </c>
      <c r="F16">
        <f t="shared" si="2"/>
        <v>109900.90244500003</v>
      </c>
    </row>
    <row r="17" spans="2:6" ht="15">
      <c r="B17">
        <v>5</v>
      </c>
      <c r="C17">
        <v>59105.24</v>
      </c>
      <c r="D17">
        <f t="shared" si="0"/>
        <v>5495.045122250001</v>
      </c>
      <c r="E17">
        <f t="shared" si="1"/>
        <v>53610.19487774999</v>
      </c>
      <c r="F17">
        <f t="shared" si="2"/>
        <v>56290.707567250036</v>
      </c>
    </row>
    <row r="18" spans="2:6" ht="15">
      <c r="B18">
        <v>6</v>
      </c>
      <c r="C18">
        <v>59105.24</v>
      </c>
      <c r="D18">
        <f t="shared" si="0"/>
        <v>2814.535378362502</v>
      </c>
      <c r="E18">
        <f t="shared" si="1"/>
        <v>56290.704621637495</v>
      </c>
      <c r="F18">
        <f t="shared" si="2"/>
        <v>0.002945612541225273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8" width="9.140625" style="1" customWidth="1"/>
    <col min="9" max="9" width="28.00390625" style="1" customWidth="1"/>
    <col min="10" max="16384" width="9.140625" style="1" customWidth="1"/>
  </cols>
  <sheetData>
    <row r="1" spans="1:9" ht="15">
      <c r="A1" s="29"/>
      <c r="B1" s="29"/>
      <c r="C1" s="29"/>
      <c r="D1" s="29"/>
      <c r="E1" s="29"/>
      <c r="F1" s="29"/>
      <c r="G1" s="29"/>
      <c r="H1" s="29"/>
      <c r="I1" s="29"/>
    </row>
    <row r="2" spans="1:10" ht="15.75">
      <c r="A2" s="30"/>
      <c r="B2" s="30" t="s">
        <v>30</v>
      </c>
      <c r="C2" s="30"/>
      <c r="D2" s="30"/>
      <c r="E2" s="30"/>
      <c r="F2" s="30"/>
      <c r="G2" s="30"/>
      <c r="H2" s="30"/>
      <c r="I2" s="30"/>
      <c r="J2" s="31"/>
    </row>
    <row r="3" spans="1:10" ht="15.75">
      <c r="A3" s="30"/>
      <c r="B3" s="30" t="s">
        <v>31</v>
      </c>
      <c r="C3" s="30"/>
      <c r="D3" s="30"/>
      <c r="E3" s="30"/>
      <c r="F3" s="30"/>
      <c r="G3" s="30"/>
      <c r="H3" s="30"/>
      <c r="I3" s="30"/>
      <c r="J3" s="31"/>
    </row>
    <row r="4" spans="1:10" ht="15.75">
      <c r="A4" s="30"/>
      <c r="B4" s="30"/>
      <c r="C4" s="30"/>
      <c r="D4" s="30"/>
      <c r="E4" s="30"/>
      <c r="F4" s="30"/>
      <c r="G4" s="30"/>
      <c r="H4" s="30"/>
      <c r="I4" s="30"/>
      <c r="J4" s="31"/>
    </row>
    <row r="5" spans="1:10" ht="15.75">
      <c r="A5" s="30"/>
      <c r="B5" s="30" t="s">
        <v>26</v>
      </c>
      <c r="C5" s="30"/>
      <c r="D5" s="30"/>
      <c r="E5" s="30"/>
      <c r="F5" s="30"/>
      <c r="G5" s="30"/>
      <c r="H5" s="30"/>
      <c r="I5" s="30"/>
      <c r="J5" s="31"/>
    </row>
    <row r="6" spans="1:10" ht="15.75">
      <c r="A6" s="30"/>
      <c r="B6" s="30"/>
      <c r="C6" s="30"/>
      <c r="D6" s="30"/>
      <c r="E6" s="30"/>
      <c r="F6" s="30"/>
      <c r="G6" s="30"/>
      <c r="H6" s="30"/>
      <c r="I6" s="30"/>
      <c r="J6" s="31"/>
    </row>
    <row r="7" spans="1:9" ht="15">
      <c r="A7" s="29"/>
      <c r="B7" s="29"/>
      <c r="C7" s="29"/>
      <c r="D7" s="29"/>
      <c r="E7" s="29"/>
      <c r="F7" s="29"/>
      <c r="G7" s="29"/>
      <c r="H7" s="29"/>
      <c r="I7" s="29"/>
    </row>
    <row r="10" spans="2:13" ht="15">
      <c r="B10" s="17" t="s">
        <v>1</v>
      </c>
      <c r="C10" s="17">
        <v>40000</v>
      </c>
      <c r="D10" s="17"/>
      <c r="E10" s="17" t="s">
        <v>54</v>
      </c>
      <c r="F10" s="17"/>
      <c r="G10" s="17"/>
      <c r="H10" s="17" t="s">
        <v>56</v>
      </c>
      <c r="I10" s="17"/>
      <c r="J10" s="17"/>
      <c r="K10" s="17"/>
      <c r="L10" s="17"/>
      <c r="M10" s="17"/>
    </row>
    <row r="11" spans="2:13" ht="15">
      <c r="B11" s="17" t="s">
        <v>4</v>
      </c>
      <c r="C11" s="17">
        <v>0.06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2:13" ht="15">
      <c r="B12" s="17" t="s">
        <v>52</v>
      </c>
      <c r="C12" s="17">
        <v>1</v>
      </c>
      <c r="D12" s="17"/>
      <c r="E12" s="17" t="s">
        <v>55</v>
      </c>
      <c r="F12" s="17">
        <f>C10*(1+C11*C12)</f>
        <v>42400</v>
      </c>
      <c r="G12" s="17"/>
      <c r="H12" s="17" t="s">
        <v>57</v>
      </c>
      <c r="I12" s="35">
        <f>F12-C10</f>
        <v>2400</v>
      </c>
      <c r="J12" s="35" t="s">
        <v>60</v>
      </c>
      <c r="K12" s="17"/>
      <c r="L12" s="17"/>
      <c r="M12" s="17"/>
    </row>
    <row r="13" spans="2:13" ht="15">
      <c r="B13" s="17" t="s">
        <v>53</v>
      </c>
      <c r="C13" s="36">
        <v>0.5</v>
      </c>
      <c r="D13" s="17"/>
      <c r="E13" s="17" t="s">
        <v>59</v>
      </c>
      <c r="F13" s="17">
        <f>C10*(1+C11*C13)</f>
        <v>41200</v>
      </c>
      <c r="G13" s="17"/>
      <c r="H13" s="17" t="s">
        <v>58</v>
      </c>
      <c r="I13" s="35">
        <f>F13-C10</f>
        <v>1200</v>
      </c>
      <c r="J13" s="35" t="s">
        <v>61</v>
      </c>
      <c r="K13" s="17"/>
      <c r="L13" s="17"/>
      <c r="M13" s="17"/>
    </row>
    <row r="14" spans="2:13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ht="15">
      <c r="B15" s="17"/>
      <c r="C15" s="17"/>
      <c r="D15" s="17"/>
      <c r="E15" s="17"/>
      <c r="F15" s="17"/>
      <c r="G15" s="17"/>
      <c r="H15" s="17"/>
      <c r="I15" s="17" t="s">
        <v>62</v>
      </c>
      <c r="J15" s="17"/>
      <c r="K15" s="17"/>
      <c r="L15" s="17"/>
      <c r="M15" s="17"/>
    </row>
    <row r="16" ht="15">
      <c r="I16" s="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6384" width="9.140625" style="1" customWidth="1"/>
  </cols>
  <sheetData>
    <row r="1" spans="1:10" ht="1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/>
      <c r="B2" s="30" t="s">
        <v>32</v>
      </c>
      <c r="C2" s="29"/>
      <c r="D2" s="29"/>
      <c r="E2" s="29"/>
      <c r="F2" s="29"/>
      <c r="G2" s="29"/>
      <c r="H2" s="29"/>
      <c r="I2" s="29"/>
      <c r="J2" s="29"/>
    </row>
    <row r="3" spans="1:10" ht="15">
      <c r="A3" s="29"/>
      <c r="B3" s="29"/>
      <c r="C3" s="29"/>
      <c r="D3" s="29"/>
      <c r="E3" s="29"/>
      <c r="F3" s="29"/>
      <c r="G3" s="29"/>
      <c r="H3" s="29"/>
      <c r="I3" s="29"/>
      <c r="J3" s="29"/>
    </row>
    <row r="6" spans="2:3" ht="15">
      <c r="B6" s="49" t="s">
        <v>64</v>
      </c>
      <c r="C6" s="49">
        <v>168426</v>
      </c>
    </row>
    <row r="7" spans="2:3" ht="15">
      <c r="B7" s="49" t="s">
        <v>4</v>
      </c>
      <c r="C7" s="49">
        <v>0.09</v>
      </c>
    </row>
    <row r="8" spans="2:4" ht="15">
      <c r="B8" s="49" t="s">
        <v>5</v>
      </c>
      <c r="C8" s="49">
        <f>88/365</f>
        <v>0.2410958904109589</v>
      </c>
      <c r="D8" s="1" t="s">
        <v>67</v>
      </c>
    </row>
    <row r="10" spans="2:3" ht="15">
      <c r="B10" s="1" t="s">
        <v>7</v>
      </c>
      <c r="C10" s="1">
        <f>C6*(1+C7*C8)</f>
        <v>172080.61347945206</v>
      </c>
    </row>
    <row r="11" spans="2:4" ht="15">
      <c r="B11" s="1" t="s">
        <v>2</v>
      </c>
      <c r="C11" s="32">
        <f>C10-C6</f>
        <v>3654.613479452062</v>
      </c>
      <c r="D11" s="1" t="s">
        <v>65</v>
      </c>
    </row>
    <row r="13" ht="15">
      <c r="B13" s="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150" zoomScaleNormal="150" zoomScalePageLayoutView="0" workbookViewId="0" topLeftCell="D10">
      <selection activeCell="N42" sqref="N42"/>
    </sheetView>
  </sheetViews>
  <sheetFormatPr defaultColWidth="9.140625" defaultRowHeight="15"/>
  <cols>
    <col min="1" max="1" width="11.28125" style="0" customWidth="1"/>
    <col min="2" max="2" width="14.8515625" style="0" customWidth="1"/>
    <col min="3" max="3" width="13.140625" style="0" customWidth="1"/>
    <col min="4" max="4" width="15.00390625" style="0" customWidth="1"/>
    <col min="5" max="5" width="14.00390625" style="0" customWidth="1"/>
    <col min="6" max="6" width="5.57421875" style="0" customWidth="1"/>
    <col min="7" max="7" width="1.57421875" style="0" customWidth="1"/>
    <col min="9" max="9" width="10.421875" style="0" bestFit="1" customWidth="1"/>
    <col min="10" max="10" width="10.28125" style="0" bestFit="1" customWidth="1"/>
    <col min="11" max="11" width="14.00390625" style="0" customWidth="1"/>
    <col min="12" max="12" width="12.8515625" style="0" customWidth="1"/>
  </cols>
  <sheetData>
    <row r="1" spans="1:8" ht="15">
      <c r="A1" s="19"/>
      <c r="B1" s="19"/>
      <c r="C1" s="19"/>
      <c r="D1" s="19"/>
      <c r="E1" s="19"/>
      <c r="F1" s="19"/>
      <c r="G1" s="19"/>
      <c r="H1" s="19"/>
    </row>
    <row r="2" spans="1:8" ht="15">
      <c r="A2" s="19"/>
      <c r="B2" s="19" t="s">
        <v>21</v>
      </c>
      <c r="C2" s="19"/>
      <c r="D2" s="19"/>
      <c r="E2" s="19"/>
      <c r="F2" s="19"/>
      <c r="G2" s="19"/>
      <c r="H2" s="19"/>
    </row>
    <row r="3" spans="1:8" ht="15">
      <c r="A3" s="19"/>
      <c r="B3" s="19"/>
      <c r="C3" s="19"/>
      <c r="D3" s="19"/>
      <c r="E3" s="19"/>
      <c r="F3" s="19"/>
      <c r="G3" s="19"/>
      <c r="H3" s="19"/>
    </row>
    <row r="4" spans="1:8" ht="15">
      <c r="A4" s="19"/>
      <c r="B4" s="20">
        <v>40909</v>
      </c>
      <c r="C4" s="21" t="s">
        <v>22</v>
      </c>
      <c r="D4" s="21"/>
      <c r="E4" s="21">
        <v>5000</v>
      </c>
      <c r="F4" s="21" t="s">
        <v>6</v>
      </c>
      <c r="G4" s="19"/>
      <c r="H4" s="19"/>
    </row>
    <row r="5" spans="1:8" ht="15">
      <c r="A5" s="19"/>
      <c r="B5" s="22">
        <v>40954</v>
      </c>
      <c r="C5" s="23" t="s">
        <v>23</v>
      </c>
      <c r="D5" s="23"/>
      <c r="E5" s="23">
        <v>1000</v>
      </c>
      <c r="F5" s="23" t="s">
        <v>6</v>
      </c>
      <c r="G5" s="19"/>
      <c r="H5" s="19"/>
    </row>
    <row r="6" spans="1:8" ht="15">
      <c r="A6" s="19"/>
      <c r="B6" s="22">
        <v>41049</v>
      </c>
      <c r="C6" s="23" t="s">
        <v>24</v>
      </c>
      <c r="D6" s="23"/>
      <c r="E6" s="23">
        <v>-2000</v>
      </c>
      <c r="F6" s="23" t="s">
        <v>6</v>
      </c>
      <c r="G6" s="19"/>
      <c r="H6" s="19"/>
    </row>
    <row r="7" spans="1:8" ht="15">
      <c r="A7" s="19"/>
      <c r="B7" s="22">
        <v>41129</v>
      </c>
      <c r="C7" s="23" t="s">
        <v>24</v>
      </c>
      <c r="D7" s="23"/>
      <c r="E7" s="23">
        <v>-1000</v>
      </c>
      <c r="F7" s="23" t="s">
        <v>6</v>
      </c>
      <c r="G7" s="19"/>
      <c r="H7" s="19"/>
    </row>
    <row r="8" spans="1:8" ht="15">
      <c r="A8" s="19"/>
      <c r="B8" s="24">
        <v>41199</v>
      </c>
      <c r="C8" s="25" t="s">
        <v>23</v>
      </c>
      <c r="D8" s="25"/>
      <c r="E8" s="25">
        <v>3000</v>
      </c>
      <c r="F8" s="25" t="s">
        <v>6</v>
      </c>
      <c r="G8" s="19"/>
      <c r="H8" s="19"/>
    </row>
    <row r="9" spans="1:8" ht="29.25" customHeight="1">
      <c r="A9" s="19"/>
      <c r="B9" s="19" t="s">
        <v>25</v>
      </c>
      <c r="C9" s="19"/>
      <c r="D9" s="19"/>
      <c r="E9" s="19"/>
      <c r="F9" s="19"/>
      <c r="G9" s="19"/>
      <c r="H9" s="19"/>
    </row>
    <row r="10" spans="1:8" ht="15">
      <c r="A10" s="19"/>
      <c r="B10" s="19" t="s">
        <v>27</v>
      </c>
      <c r="C10" s="19"/>
      <c r="D10" s="19"/>
      <c r="E10" s="19"/>
      <c r="F10" s="19"/>
      <c r="G10" s="19"/>
      <c r="H10" s="19"/>
    </row>
    <row r="11" spans="1:8" ht="15">
      <c r="A11" s="19"/>
      <c r="B11" s="19" t="s">
        <v>28</v>
      </c>
      <c r="C11" s="19"/>
      <c r="D11" s="19"/>
      <c r="E11" s="19"/>
      <c r="F11" s="19"/>
      <c r="G11" s="19"/>
      <c r="H11" s="19"/>
    </row>
    <row r="12" spans="1:8" ht="15">
      <c r="A12" s="19"/>
      <c r="B12" s="19" t="s">
        <v>26</v>
      </c>
      <c r="C12" s="19"/>
      <c r="D12" s="19"/>
      <c r="E12" s="19"/>
      <c r="F12" s="19"/>
      <c r="G12" s="19"/>
      <c r="H12" s="19"/>
    </row>
    <row r="13" spans="1:8" ht="15">
      <c r="A13" s="19"/>
      <c r="B13" s="19"/>
      <c r="C13" s="19"/>
      <c r="D13" s="19"/>
      <c r="E13" s="19"/>
      <c r="F13" s="19"/>
      <c r="G13" s="19"/>
      <c r="H13" s="19"/>
    </row>
    <row r="15" spans="2:14" ht="15">
      <c r="B15" s="37"/>
      <c r="C15" s="37"/>
      <c r="D15" s="37"/>
      <c r="E15" s="37"/>
      <c r="F15" s="37"/>
      <c r="G15" s="37"/>
      <c r="H15" s="38"/>
      <c r="I15" s="38" t="s">
        <v>74</v>
      </c>
      <c r="J15" s="37"/>
      <c r="K15" s="39"/>
      <c r="L15" s="52" t="s">
        <v>76</v>
      </c>
      <c r="M15" s="53"/>
      <c r="N15" s="37"/>
    </row>
    <row r="16" spans="1:14" ht="15">
      <c r="A16" t="s">
        <v>20</v>
      </c>
      <c r="B16" s="37"/>
      <c r="C16" s="37"/>
      <c r="D16" s="37"/>
      <c r="E16" s="37"/>
      <c r="F16" s="37"/>
      <c r="G16" s="37"/>
      <c r="H16" s="37"/>
      <c r="I16" s="37" t="s">
        <v>75</v>
      </c>
      <c r="J16" s="37"/>
      <c r="K16" s="37"/>
      <c r="L16" s="37" t="s">
        <v>85</v>
      </c>
      <c r="M16" s="37"/>
      <c r="N16" s="37"/>
    </row>
    <row r="17" spans="1:14" ht="15">
      <c r="A17" s="27" t="s">
        <v>29</v>
      </c>
      <c r="B17" s="40" t="s">
        <v>68</v>
      </c>
      <c r="C17" s="40" t="s">
        <v>69</v>
      </c>
      <c r="D17" s="40" t="s">
        <v>70</v>
      </c>
      <c r="E17" s="40" t="s">
        <v>71</v>
      </c>
      <c r="F17" s="37"/>
      <c r="G17" s="37"/>
      <c r="H17" s="37"/>
      <c r="I17" s="37" t="s">
        <v>77</v>
      </c>
      <c r="J17" s="37"/>
      <c r="K17" s="37"/>
      <c r="L17" s="37"/>
      <c r="M17" s="37"/>
      <c r="N17" s="37"/>
    </row>
    <row r="18" spans="1:14" ht="15">
      <c r="A18" s="27">
        <v>1</v>
      </c>
      <c r="B18" s="41">
        <v>40909</v>
      </c>
      <c r="C18" s="41">
        <v>40954</v>
      </c>
      <c r="D18" s="37">
        <v>45</v>
      </c>
      <c r="E18" s="37">
        <v>5000</v>
      </c>
      <c r="F18" s="37"/>
      <c r="G18" s="37"/>
      <c r="H18" s="37"/>
      <c r="I18" s="50" t="s">
        <v>78</v>
      </c>
      <c r="J18" s="37"/>
      <c r="K18" s="37"/>
      <c r="L18" s="37"/>
      <c r="M18" s="37"/>
      <c r="N18" s="37"/>
    </row>
    <row r="19" spans="1:14" ht="15">
      <c r="A19" s="27"/>
      <c r="B19" s="37" t="s">
        <v>72</v>
      </c>
      <c r="C19" s="37"/>
      <c r="D19" s="37"/>
      <c r="E19" s="37">
        <v>1000</v>
      </c>
      <c r="F19" s="37"/>
      <c r="G19" s="37"/>
      <c r="H19" s="37"/>
      <c r="I19" s="50" t="s">
        <v>4</v>
      </c>
      <c r="J19" s="37">
        <v>0.1</v>
      </c>
      <c r="K19" s="37"/>
      <c r="L19" s="37"/>
      <c r="M19" s="37"/>
      <c r="N19" s="37"/>
    </row>
    <row r="20" spans="1:14" ht="15">
      <c r="A20" s="27">
        <v>2</v>
      </c>
      <c r="B20" s="41">
        <v>40954</v>
      </c>
      <c r="C20" s="41">
        <v>41049</v>
      </c>
      <c r="D20" s="37">
        <f>DATE(2012,5,20)-DATE(2012,2,15)</f>
        <v>95</v>
      </c>
      <c r="E20" s="38">
        <f>E18+E19</f>
        <v>6000</v>
      </c>
      <c r="F20" s="37"/>
      <c r="G20" s="37"/>
      <c r="H20" s="37"/>
      <c r="I20" s="50" t="s">
        <v>2</v>
      </c>
      <c r="J20" s="37"/>
      <c r="K20" s="37"/>
      <c r="L20" s="37"/>
      <c r="M20" s="37"/>
      <c r="N20" s="37"/>
    </row>
    <row r="21" spans="1:14" ht="15">
      <c r="A21" s="27"/>
      <c r="B21" s="37" t="s">
        <v>73</v>
      </c>
      <c r="C21" s="37"/>
      <c r="D21" s="37"/>
      <c r="E21" s="50">
        <v>-2000</v>
      </c>
      <c r="F21" s="37"/>
      <c r="G21" s="37"/>
      <c r="H21" s="37"/>
      <c r="I21" s="50" t="s">
        <v>86</v>
      </c>
      <c r="J21" s="37" t="s">
        <v>79</v>
      </c>
      <c r="K21" s="37"/>
      <c r="L21" s="37">
        <f>E18*J19*D18/365</f>
        <v>61.64383561643836</v>
      </c>
      <c r="M21" s="37"/>
      <c r="N21" s="37"/>
    </row>
    <row r="22" spans="1:14" ht="15">
      <c r="A22" s="27">
        <v>3</v>
      </c>
      <c r="B22" s="41">
        <v>41049</v>
      </c>
      <c r="C22" s="41">
        <v>41129</v>
      </c>
      <c r="D22" s="37">
        <f>DATE(2012,8,8)-DATE(2012,5,20)</f>
        <v>80</v>
      </c>
      <c r="E22" s="51">
        <f>E20+(E21)</f>
        <v>4000</v>
      </c>
      <c r="F22" s="37"/>
      <c r="G22" s="37"/>
      <c r="H22" s="37"/>
      <c r="I22" s="37"/>
      <c r="J22" s="37" t="s">
        <v>80</v>
      </c>
      <c r="K22" s="37"/>
      <c r="L22" s="37">
        <f>E20*J19*D20/365</f>
        <v>156.16438356164383</v>
      </c>
      <c r="M22" s="37"/>
      <c r="N22" s="37"/>
    </row>
    <row r="23" spans="1:14" ht="15">
      <c r="A23" s="27"/>
      <c r="B23" s="37" t="s">
        <v>73</v>
      </c>
      <c r="C23" s="37"/>
      <c r="D23" s="37"/>
      <c r="E23" s="50">
        <v>-1000</v>
      </c>
      <c r="F23" s="37"/>
      <c r="G23" s="37"/>
      <c r="H23" s="37"/>
      <c r="I23" s="37"/>
      <c r="J23" s="37" t="s">
        <v>81</v>
      </c>
      <c r="K23" s="37"/>
      <c r="L23" s="37">
        <f>E22*J19*D22/365</f>
        <v>87.67123287671232</v>
      </c>
      <c r="M23" s="37"/>
      <c r="N23" s="37"/>
    </row>
    <row r="24" spans="1:14" ht="15">
      <c r="A24" s="27">
        <v>4</v>
      </c>
      <c r="B24" s="41">
        <v>41129</v>
      </c>
      <c r="C24" s="41">
        <v>41199</v>
      </c>
      <c r="D24" s="37">
        <f>DATE(2012,10,17)-DATE(2012,8,8)</f>
        <v>70</v>
      </c>
      <c r="E24" s="51">
        <f>E22+(E23)</f>
        <v>3000</v>
      </c>
      <c r="F24" s="37"/>
      <c r="G24" s="37"/>
      <c r="H24" s="37"/>
      <c r="I24" s="37"/>
      <c r="J24" s="50" t="s">
        <v>82</v>
      </c>
      <c r="K24" s="37"/>
      <c r="L24" s="37">
        <f>E24*J19*D24/365</f>
        <v>57.534246575342465</v>
      </c>
      <c r="M24" s="37"/>
      <c r="N24" s="37"/>
    </row>
    <row r="25" spans="1:14" ht="15">
      <c r="A25" s="27"/>
      <c r="B25" s="37" t="s">
        <v>72</v>
      </c>
      <c r="C25" s="37"/>
      <c r="D25" s="37"/>
      <c r="E25" s="50">
        <v>3000</v>
      </c>
      <c r="F25" s="37"/>
      <c r="G25" s="37"/>
      <c r="H25" s="37"/>
      <c r="I25" s="37"/>
      <c r="J25" s="50" t="s">
        <v>83</v>
      </c>
      <c r="K25" s="37"/>
      <c r="L25" s="37">
        <f>E26*J19*D26/365</f>
        <v>123.28767123287672</v>
      </c>
      <c r="M25" s="37"/>
      <c r="N25" s="37"/>
    </row>
    <row r="26" spans="1:14" ht="15">
      <c r="A26" s="27">
        <v>5</v>
      </c>
      <c r="B26" s="41">
        <v>41199</v>
      </c>
      <c r="C26" s="41">
        <v>41274</v>
      </c>
      <c r="D26" s="37">
        <f>DATE(2012,12,31)-DATE(2012,10,17)</f>
        <v>75</v>
      </c>
      <c r="E26" s="51">
        <f>E24+E25</f>
        <v>6000</v>
      </c>
      <c r="F26" s="37"/>
      <c r="G26" s="37"/>
      <c r="H26" s="37"/>
      <c r="I26" s="37" t="s">
        <v>84</v>
      </c>
      <c r="J26" s="37"/>
      <c r="K26" s="37"/>
      <c r="L26" s="37">
        <f>SUM(L21:L25)</f>
        <v>486.30136986301375</v>
      </c>
      <c r="M26" s="37" t="s">
        <v>65</v>
      </c>
      <c r="N26" s="37"/>
    </row>
    <row r="27" spans="1:14" ht="15">
      <c r="A27" s="26"/>
      <c r="B27" s="37"/>
      <c r="C27" s="37"/>
      <c r="D27" s="37">
        <f>SUM(D18:D26)</f>
        <v>365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2:14" ht="1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2:14" ht="15">
      <c r="B29" s="37"/>
      <c r="C29" s="37"/>
      <c r="D29" s="37"/>
      <c r="E29" s="37"/>
      <c r="F29" s="37"/>
      <c r="G29" s="37"/>
      <c r="H29" s="38"/>
      <c r="I29" s="37"/>
      <c r="J29" s="37"/>
      <c r="K29" s="59"/>
      <c r="L29" s="59"/>
      <c r="M29" s="59"/>
      <c r="N29" s="59"/>
    </row>
    <row r="30" spans="2:14" ht="15">
      <c r="B30" s="37"/>
      <c r="C30" s="37"/>
      <c r="D30" s="37"/>
      <c r="E30" s="37"/>
      <c r="F30" s="37"/>
      <c r="G30" s="37"/>
      <c r="H30" s="37"/>
      <c r="I30" s="37"/>
      <c r="J30" s="37"/>
      <c r="K30" s="59"/>
      <c r="L30" s="59"/>
      <c r="M30" s="59"/>
      <c r="N30" s="59"/>
    </row>
    <row r="31" spans="2:14" ht="29.25" customHeight="1">
      <c r="B31" s="37"/>
      <c r="C31" s="37"/>
      <c r="D31" s="37"/>
      <c r="E31" s="37"/>
      <c r="F31" s="37"/>
      <c r="G31" s="37"/>
      <c r="H31" s="37"/>
      <c r="I31" s="37"/>
      <c r="J31" s="37"/>
      <c r="K31" s="42"/>
      <c r="L31" s="37"/>
      <c r="M31" s="37"/>
      <c r="N31" s="37"/>
    </row>
    <row r="32" spans="2:14" ht="15">
      <c r="B32" s="37"/>
      <c r="C32" s="37"/>
      <c r="D32" s="37"/>
      <c r="E32" s="37"/>
      <c r="F32" s="37"/>
      <c r="G32" s="37"/>
      <c r="H32" s="37"/>
      <c r="I32" s="54" t="s">
        <v>87</v>
      </c>
      <c r="J32" s="37"/>
      <c r="K32" s="43"/>
      <c r="L32" s="37"/>
      <c r="M32" s="37"/>
      <c r="N32" s="37"/>
    </row>
    <row r="33" spans="2:16" ht="15">
      <c r="B33" s="37"/>
      <c r="C33" s="37"/>
      <c r="D33" s="37"/>
      <c r="E33" s="37"/>
      <c r="F33" s="37"/>
      <c r="G33" s="37"/>
      <c r="H33" s="37"/>
      <c r="I33" s="41"/>
      <c r="J33" s="37"/>
      <c r="K33" s="57" t="s">
        <v>94</v>
      </c>
      <c r="L33" s="53"/>
      <c r="M33" s="53"/>
      <c r="N33" s="53"/>
      <c r="O33" s="58"/>
      <c r="P33" s="56"/>
    </row>
    <row r="34" spans="2:14" ht="15">
      <c r="B34" s="37"/>
      <c r="C34" s="37"/>
      <c r="D34" s="37"/>
      <c r="E34" s="37"/>
      <c r="F34" s="37"/>
      <c r="G34" s="37"/>
      <c r="H34" s="37"/>
      <c r="I34" s="41"/>
      <c r="J34" s="37"/>
      <c r="K34" s="43"/>
      <c r="L34" s="37"/>
      <c r="M34" s="37"/>
      <c r="N34" s="37"/>
    </row>
    <row r="35" spans="2:14" ht="15">
      <c r="B35" s="37"/>
      <c r="C35" s="37"/>
      <c r="D35" s="37"/>
      <c r="E35" s="37"/>
      <c r="F35" s="37"/>
      <c r="G35" s="37"/>
      <c r="H35" s="37"/>
      <c r="I35" s="41" t="s">
        <v>88</v>
      </c>
      <c r="J35" s="37" t="s">
        <v>89</v>
      </c>
      <c r="K35" s="43" t="s">
        <v>90</v>
      </c>
      <c r="L35" s="50" t="s">
        <v>91</v>
      </c>
      <c r="M35" s="37"/>
      <c r="N35" s="37"/>
    </row>
    <row r="36" spans="2:14" ht="15">
      <c r="B36" s="37"/>
      <c r="C36" s="37"/>
      <c r="D36" s="37"/>
      <c r="E36" s="37"/>
      <c r="F36" s="37"/>
      <c r="G36" s="37"/>
      <c r="H36" s="37"/>
      <c r="I36" s="37" t="s">
        <v>92</v>
      </c>
      <c r="J36" s="37">
        <v>5000</v>
      </c>
      <c r="K36" s="43">
        <v>365</v>
      </c>
      <c r="L36" s="37">
        <f>J36*0.1*K36/365</f>
        <v>500</v>
      </c>
      <c r="M36" s="37"/>
      <c r="N36" s="37"/>
    </row>
    <row r="37" spans="2:14" ht="15">
      <c r="B37" s="37"/>
      <c r="C37" s="37"/>
      <c r="D37" s="37"/>
      <c r="E37" s="37"/>
      <c r="F37" s="37"/>
      <c r="G37" s="37"/>
      <c r="H37" s="37"/>
      <c r="I37" s="41">
        <v>40954</v>
      </c>
      <c r="J37" s="37">
        <v>1000</v>
      </c>
      <c r="K37" s="37">
        <f>DATE(2012,12,31)-DATE(2012,2,15)</f>
        <v>320</v>
      </c>
      <c r="L37" s="37">
        <f>J37*0.1*K37/365</f>
        <v>87.67123287671232</v>
      </c>
      <c r="M37" s="37"/>
      <c r="N37" s="37"/>
    </row>
    <row r="38" spans="9:12" ht="15">
      <c r="I38" s="55">
        <v>41049</v>
      </c>
      <c r="J38">
        <v>-2000</v>
      </c>
      <c r="K38">
        <f>DATE(2012,12,31)-DATE(2012,5,20)</f>
        <v>225</v>
      </c>
      <c r="L38" s="37">
        <f>J38*0.1*K38/365</f>
        <v>-123.28767123287672</v>
      </c>
    </row>
    <row r="39" spans="9:12" ht="15">
      <c r="I39" s="55">
        <v>41129</v>
      </c>
      <c r="J39">
        <v>-1000</v>
      </c>
      <c r="K39">
        <f>DATE(2012,12,31)-DATE(2012,8,8)</f>
        <v>145</v>
      </c>
      <c r="L39" s="37">
        <f>J39*0.1*K39/365</f>
        <v>-39.726027397260275</v>
      </c>
    </row>
    <row r="40" spans="9:12" ht="15">
      <c r="I40" s="55">
        <v>41199</v>
      </c>
      <c r="J40">
        <v>3000</v>
      </c>
      <c r="K40">
        <f>DATE(2012,12,31)-DATE(2012,10,17)</f>
        <v>75</v>
      </c>
      <c r="L40" s="37">
        <f>J40*0.1*K40/365</f>
        <v>61.64383561643836</v>
      </c>
    </row>
    <row r="42" spans="11:12" ht="15">
      <c r="K42" t="s">
        <v>93</v>
      </c>
      <c r="L42">
        <f>SUM(L36:L41)</f>
        <v>486.3013698630137</v>
      </c>
    </row>
  </sheetData>
  <sheetProtection/>
  <mergeCells count="1">
    <mergeCell ref="K29:N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6384" width="9.140625" style="1" customWidth="1"/>
  </cols>
  <sheetData>
    <row r="1" spans="1:10" ht="15.7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/>
      <c r="B2" s="30" t="s">
        <v>33</v>
      </c>
      <c r="C2" s="30"/>
      <c r="D2" s="30"/>
      <c r="E2" s="30"/>
      <c r="F2" s="30"/>
      <c r="G2" s="30"/>
      <c r="H2" s="30"/>
      <c r="I2" s="30"/>
      <c r="J2" s="30"/>
    </row>
    <row r="3" spans="1:10" ht="15.75">
      <c r="A3" s="30"/>
      <c r="B3" s="30"/>
      <c r="C3" s="30"/>
      <c r="D3" s="30"/>
      <c r="E3" s="30"/>
      <c r="F3" s="30"/>
      <c r="G3" s="30"/>
      <c r="H3" s="30"/>
      <c r="I3" s="30"/>
      <c r="J3" s="30"/>
    </row>
    <row r="5" spans="2:3" ht="15">
      <c r="B5" s="1" t="s">
        <v>1</v>
      </c>
      <c r="C5" s="1">
        <v>2700</v>
      </c>
    </row>
    <row r="6" spans="2:3" ht="15">
      <c r="B6" s="1" t="s">
        <v>4</v>
      </c>
      <c r="C6" s="1">
        <v>0.11</v>
      </c>
    </row>
    <row r="7" spans="2:3" ht="15">
      <c r="B7" s="1" t="s">
        <v>5</v>
      </c>
      <c r="C7" s="1">
        <v>6</v>
      </c>
    </row>
    <row r="9" ht="15">
      <c r="B9" s="1" t="s">
        <v>95</v>
      </c>
    </row>
    <row r="11" spans="2:4" ht="15">
      <c r="B11" s="1" t="s">
        <v>96</v>
      </c>
      <c r="C11" s="1">
        <f>2700*(1+C6)^C7</f>
        <v>5050.119290834702</v>
      </c>
      <c r="D11" s="1" t="s">
        <v>97</v>
      </c>
    </row>
    <row r="12" spans="3:4" ht="15">
      <c r="C12" s="32"/>
      <c r="D12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6384" width="9.140625" style="1" customWidth="1"/>
  </cols>
  <sheetData>
    <row r="1" spans="1:13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14"/>
      <c r="L1" s="14"/>
      <c r="M1" s="15"/>
    </row>
    <row r="2" spans="1:13" ht="15.75">
      <c r="A2" s="30"/>
      <c r="B2" s="30" t="s">
        <v>35</v>
      </c>
      <c r="C2" s="30"/>
      <c r="D2" s="30"/>
      <c r="E2" s="30"/>
      <c r="F2" s="30"/>
      <c r="G2" s="30"/>
      <c r="H2" s="30"/>
      <c r="I2" s="30"/>
      <c r="J2" s="30"/>
      <c r="K2" s="14"/>
      <c r="L2" s="14"/>
      <c r="M2" s="15"/>
    </row>
    <row r="3" spans="1:13" ht="15.75">
      <c r="A3" s="30"/>
      <c r="B3" s="30" t="s">
        <v>34</v>
      </c>
      <c r="C3" s="30"/>
      <c r="D3" s="30"/>
      <c r="E3" s="30"/>
      <c r="F3" s="30"/>
      <c r="G3" s="30"/>
      <c r="H3" s="30"/>
      <c r="I3" s="30"/>
      <c r="J3" s="30"/>
      <c r="K3" s="14"/>
      <c r="L3" s="14"/>
      <c r="M3" s="15"/>
    </row>
    <row r="4" spans="1:13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14"/>
      <c r="L4" s="14"/>
      <c r="M4" s="15"/>
    </row>
    <row r="6" ht="15">
      <c r="B6" s="1" t="s">
        <v>98</v>
      </c>
    </row>
    <row r="7" spans="2:3" ht="15">
      <c r="B7" s="1" t="s">
        <v>7</v>
      </c>
      <c r="C7" s="1">
        <v>100000</v>
      </c>
    </row>
    <row r="8" spans="2:3" ht="15">
      <c r="B8" s="1" t="s">
        <v>4</v>
      </c>
      <c r="C8" s="1">
        <v>0.09</v>
      </c>
    </row>
    <row r="9" spans="2:3" ht="15">
      <c r="B9" s="1" t="s">
        <v>5</v>
      </c>
      <c r="C9" s="1">
        <v>12</v>
      </c>
    </row>
    <row r="10" spans="2:3" ht="15">
      <c r="B10" s="1" t="s">
        <v>99</v>
      </c>
      <c r="C10" s="1" t="s">
        <v>100</v>
      </c>
    </row>
    <row r="12" ht="15">
      <c r="B12" s="1" t="s">
        <v>101</v>
      </c>
    </row>
    <row r="14" ht="15">
      <c r="C14" s="1" t="s">
        <v>1</v>
      </c>
    </row>
    <row r="18" spans="3:4" ht="15">
      <c r="C18" s="32"/>
      <c r="D18" s="3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16" sqref="J16"/>
    </sheetView>
  </sheetViews>
  <sheetFormatPr defaultColWidth="9.140625" defaultRowHeight="15"/>
  <cols>
    <col min="1" max="3" width="9.140625" style="1" customWidth="1"/>
    <col min="4" max="4" width="11.140625" style="1" bestFit="1" customWidth="1"/>
    <col min="5" max="16384" width="9.140625" style="1" customWidth="1"/>
  </cols>
  <sheetData>
    <row r="1" spans="1:10" ht="15.75">
      <c r="A1" s="30"/>
      <c r="B1" s="30"/>
      <c r="C1" s="30"/>
      <c r="D1" s="30"/>
      <c r="E1" s="30"/>
      <c r="F1" s="30"/>
      <c r="G1" s="30"/>
      <c r="H1" s="30"/>
      <c r="I1" s="30"/>
      <c r="J1" s="31"/>
    </row>
    <row r="2" spans="1:10" ht="15.75">
      <c r="A2" s="30"/>
      <c r="B2" s="30" t="s">
        <v>39</v>
      </c>
      <c r="C2" s="30"/>
      <c r="D2" s="30"/>
      <c r="E2" s="30"/>
      <c r="F2" s="30"/>
      <c r="G2" s="30"/>
      <c r="H2" s="30"/>
      <c r="I2" s="30"/>
      <c r="J2" s="31"/>
    </row>
    <row r="3" spans="1:10" ht="15.75">
      <c r="A3" s="30"/>
      <c r="B3" s="30" t="s">
        <v>36</v>
      </c>
      <c r="C3" s="30"/>
      <c r="D3" s="30"/>
      <c r="E3" s="30"/>
      <c r="F3" s="30"/>
      <c r="G3" s="30"/>
      <c r="H3" s="30"/>
      <c r="I3" s="30"/>
      <c r="J3" s="31"/>
    </row>
    <row r="4" spans="1:10" ht="15.75">
      <c r="A4" s="30"/>
      <c r="B4" s="30" t="s">
        <v>37</v>
      </c>
      <c r="C4" s="30"/>
      <c r="D4" s="30"/>
      <c r="E4" s="30"/>
      <c r="F4" s="30"/>
      <c r="G4" s="30"/>
      <c r="H4" s="30"/>
      <c r="I4" s="30"/>
      <c r="J4" s="31"/>
    </row>
    <row r="5" spans="1:10" ht="15.75">
      <c r="A5" s="30"/>
      <c r="B5" s="30" t="s">
        <v>38</v>
      </c>
      <c r="C5" s="30"/>
      <c r="D5" s="30"/>
      <c r="E5" s="30"/>
      <c r="F5" s="30"/>
      <c r="G5" s="30"/>
      <c r="H5" s="30"/>
      <c r="I5" s="30"/>
      <c r="J5" s="31"/>
    </row>
    <row r="6" spans="1:10" ht="15.75">
      <c r="A6" s="30"/>
      <c r="B6" s="30"/>
      <c r="C6" s="30"/>
      <c r="D6" s="30"/>
      <c r="E6" s="30"/>
      <c r="F6" s="30"/>
      <c r="G6" s="30"/>
      <c r="H6" s="30"/>
      <c r="I6" s="30"/>
      <c r="J6" s="31"/>
    </row>
    <row r="7" ht="15">
      <c r="A7" s="1" t="s">
        <v>20</v>
      </c>
    </row>
    <row r="9" ht="15">
      <c r="B9" s="1" t="s">
        <v>102</v>
      </c>
    </row>
    <row r="11" spans="2:11" ht="15">
      <c r="B11" s="1" t="s">
        <v>103</v>
      </c>
      <c r="C11" s="1" t="s">
        <v>1</v>
      </c>
      <c r="D11" s="1" t="s">
        <v>104</v>
      </c>
      <c r="H11" s="1" t="s">
        <v>105</v>
      </c>
      <c r="J11" s="1" t="s">
        <v>1</v>
      </c>
      <c r="K11" s="1" t="s">
        <v>104</v>
      </c>
    </row>
    <row r="12" spans="3:11" ht="15">
      <c r="C12" s="1" t="s">
        <v>7</v>
      </c>
      <c r="D12" s="1">
        <v>100000</v>
      </c>
      <c r="J12" s="1" t="s">
        <v>7</v>
      </c>
      <c r="K12" s="1">
        <v>25000</v>
      </c>
    </row>
    <row r="13" spans="3:11" ht="15">
      <c r="C13" s="1" t="s">
        <v>5</v>
      </c>
      <c r="D13" s="1">
        <v>2</v>
      </c>
      <c r="J13" s="1" t="s">
        <v>5</v>
      </c>
      <c r="K13" s="1">
        <v>3</v>
      </c>
    </row>
    <row r="14" spans="3:11" ht="15">
      <c r="C14" s="1" t="s">
        <v>4</v>
      </c>
      <c r="D14" s="1">
        <v>0.075</v>
      </c>
      <c r="J14" s="1" t="s">
        <v>4</v>
      </c>
      <c r="K14" s="1">
        <v>0.075</v>
      </c>
    </row>
    <row r="15" ht="15">
      <c r="D15" s="32"/>
    </row>
    <row r="16" spans="3:10" ht="15">
      <c r="C16" s="1" t="s">
        <v>1</v>
      </c>
      <c r="D16" s="1">
        <f>D12/(1+D14)^D13</f>
        <v>86533.26122228232</v>
      </c>
      <c r="I16" s="1" t="s">
        <v>1</v>
      </c>
      <c r="J16" s="32">
        <f>K12/(1+K14)^K13</f>
        <v>20124.014237740077</v>
      </c>
    </row>
    <row r="18" spans="10:12" ht="15">
      <c r="J18" s="1" t="s">
        <v>106</v>
      </c>
      <c r="L18" s="1">
        <f>68000-J16</f>
        <v>47875.98576225992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5" sqref="B15"/>
    </sheetView>
  </sheetViews>
  <sheetFormatPr defaultColWidth="9.140625" defaultRowHeight="15"/>
  <sheetData>
    <row r="1" spans="1:8" ht="15">
      <c r="A1" s="19"/>
      <c r="B1" s="19"/>
      <c r="C1" s="19"/>
      <c r="D1" s="19"/>
      <c r="E1" s="19"/>
      <c r="F1" s="19"/>
      <c r="G1" s="19"/>
      <c r="H1" s="19"/>
    </row>
    <row r="2" spans="1:8" ht="15">
      <c r="A2" s="19"/>
      <c r="B2" s="19" t="s">
        <v>40</v>
      </c>
      <c r="C2" s="19"/>
      <c r="D2" s="19"/>
      <c r="E2" s="19"/>
      <c r="F2" s="19"/>
      <c r="G2" s="19"/>
      <c r="H2" s="19"/>
    </row>
    <row r="3" spans="1:8" ht="15">
      <c r="A3" s="19"/>
      <c r="B3" s="19" t="s">
        <v>41</v>
      </c>
      <c r="C3" s="19"/>
      <c r="D3" s="19"/>
      <c r="E3" s="19"/>
      <c r="F3" s="19"/>
      <c r="G3" s="19"/>
      <c r="H3" s="19"/>
    </row>
    <row r="4" spans="1:8" ht="15">
      <c r="A4" s="19"/>
      <c r="B4" s="19" t="s">
        <v>42</v>
      </c>
      <c r="C4" s="19"/>
      <c r="D4" s="19"/>
      <c r="E4" s="19"/>
      <c r="F4" s="19"/>
      <c r="G4" s="19"/>
      <c r="H4" s="19"/>
    </row>
    <row r="5" spans="1:8" ht="15">
      <c r="A5" s="19"/>
      <c r="B5" s="19"/>
      <c r="C5" s="19"/>
      <c r="D5" s="19"/>
      <c r="E5" s="19"/>
      <c r="F5" s="19"/>
      <c r="G5" s="19"/>
      <c r="H5" s="19"/>
    </row>
    <row r="8" ht="15">
      <c r="A8" t="s">
        <v>20</v>
      </c>
    </row>
    <row r="10" spans="2:3" ht="15">
      <c r="B10" t="s">
        <v>108</v>
      </c>
      <c r="C10" t="s">
        <v>104</v>
      </c>
    </row>
    <row r="11" spans="2:3" ht="15">
      <c r="B11" t="s">
        <v>109</v>
      </c>
      <c r="C11">
        <v>5000</v>
      </c>
    </row>
    <row r="12" spans="2:3" ht="15">
      <c r="B12" t="s">
        <v>4</v>
      </c>
      <c r="C12">
        <v>0.08</v>
      </c>
    </row>
    <row r="13" spans="2:3" ht="15">
      <c r="B13" t="s">
        <v>5</v>
      </c>
      <c r="C13">
        <v>8</v>
      </c>
    </row>
    <row r="15" ht="15">
      <c r="B15" t="s">
        <v>110</v>
      </c>
    </row>
    <row r="16" spans="2:4" ht="15">
      <c r="B16" t="s">
        <v>108</v>
      </c>
      <c r="C16" s="28">
        <f>C11*((1+C12)^C13-1)/C12</f>
        <v>53183.138142617645</v>
      </c>
      <c r="D16" s="28" t="s">
        <v>107</v>
      </c>
    </row>
    <row r="17" spans="2:6" ht="15">
      <c r="B17" s="28"/>
      <c r="C17" s="28"/>
      <c r="D17" s="28"/>
      <c r="E17" s="28"/>
      <c r="F17" s="2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8" sqref="D18"/>
    </sheetView>
  </sheetViews>
  <sheetFormatPr defaultColWidth="9.140625" defaultRowHeight="15"/>
  <sheetData>
    <row r="1" spans="1:8" ht="15">
      <c r="A1" s="19"/>
      <c r="B1" s="19"/>
      <c r="C1" s="19"/>
      <c r="D1" s="19"/>
      <c r="E1" s="19"/>
      <c r="F1" s="19"/>
      <c r="G1" s="19"/>
      <c r="H1" s="19"/>
    </row>
    <row r="2" spans="1:8" ht="15">
      <c r="A2" s="19"/>
      <c r="B2" s="19" t="s">
        <v>43</v>
      </c>
      <c r="C2" s="19"/>
      <c r="D2" s="19"/>
      <c r="E2" s="19"/>
      <c r="F2" s="19"/>
      <c r="G2" s="19"/>
      <c r="H2" s="19"/>
    </row>
    <row r="3" spans="1:8" ht="15">
      <c r="A3" s="19"/>
      <c r="B3" s="19" t="s">
        <v>44</v>
      </c>
      <c r="C3" s="19"/>
      <c r="D3" s="19"/>
      <c r="E3" s="19"/>
      <c r="F3" s="19"/>
      <c r="G3" s="19"/>
      <c r="H3" s="19"/>
    </row>
    <row r="4" spans="1:8" ht="15">
      <c r="A4" s="19"/>
      <c r="B4" s="19" t="s">
        <v>45</v>
      </c>
      <c r="C4" s="19"/>
      <c r="D4" s="19"/>
      <c r="E4" s="19"/>
      <c r="F4" s="19"/>
      <c r="G4" s="19"/>
      <c r="H4" s="19"/>
    </row>
    <row r="5" spans="1:8" ht="15">
      <c r="A5" s="19"/>
      <c r="B5" s="19" t="s">
        <v>46</v>
      </c>
      <c r="C5" s="19"/>
      <c r="D5" s="19"/>
      <c r="E5" s="19"/>
      <c r="F5" s="19"/>
      <c r="G5" s="19"/>
      <c r="H5" s="19"/>
    </row>
    <row r="6" spans="1:8" ht="15">
      <c r="A6" s="19"/>
      <c r="B6" s="19"/>
      <c r="C6" s="19"/>
      <c r="D6" s="19"/>
      <c r="E6" s="19"/>
      <c r="F6" s="19"/>
      <c r="G6" s="19"/>
      <c r="H6" s="19"/>
    </row>
    <row r="8" ht="15">
      <c r="A8" t="s">
        <v>20</v>
      </c>
    </row>
    <row r="9" ht="15">
      <c r="B9" t="s">
        <v>111</v>
      </c>
    </row>
    <row r="11" spans="2:3" ht="15">
      <c r="B11" t="s">
        <v>112</v>
      </c>
      <c r="C11">
        <v>500000</v>
      </c>
    </row>
    <row r="12" spans="2:3" ht="15">
      <c r="B12" t="s">
        <v>4</v>
      </c>
      <c r="C12">
        <v>0.12</v>
      </c>
    </row>
    <row r="13" spans="2:3" ht="15">
      <c r="B13" t="s">
        <v>5</v>
      </c>
      <c r="C13">
        <v>10</v>
      </c>
    </row>
    <row r="14" ht="15">
      <c r="C14" s="28"/>
    </row>
    <row r="15" ht="15">
      <c r="B15" t="s">
        <v>113</v>
      </c>
    </row>
    <row r="17" spans="2:4" ht="15">
      <c r="B17" t="s">
        <v>114</v>
      </c>
      <c r="D17">
        <f>C11*C12/((1+C12)^C13-1)</f>
        <v>28492.082079922024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Tatik</cp:lastModifiedBy>
  <dcterms:created xsi:type="dcterms:W3CDTF">2013-04-12T16:28:28Z</dcterms:created>
  <dcterms:modified xsi:type="dcterms:W3CDTF">2016-05-02T18:19:00Z</dcterms:modified>
  <cp:category/>
  <cp:version/>
  <cp:contentType/>
  <cp:contentStatus/>
</cp:coreProperties>
</file>